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<sst xmlns="http://schemas.openxmlformats.org/spreadsheetml/2006/main" count="206" uniqueCount="205">
  <si>
    <t>№№ лотов</t>
  </si>
  <si>
    <t>Таблица шагов аукциона</t>
  </si>
  <si>
    <t>№№ шагов</t>
  </si>
  <si>
    <t>% от начал. цены</t>
  </si>
  <si>
    <t>начал. цена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</si>
  <si>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</si>
  <si>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</si>
  <si>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</si>
  <si>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</si>
  <si>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</si>
  <si>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</si>
  <si>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</si>
  <si>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</si>
  <si>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</si>
  <si>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1.0.</t>
  </si>
  <si>
    <t>2.0.</t>
  </si>
  <si>
    <t>2.9.</t>
  </si>
  <si>
    <t>2.8.</t>
  </si>
  <si>
    <t>2.7.</t>
  </si>
  <si>
    <t>2.6.</t>
  </si>
  <si>
    <t>2.5.</t>
  </si>
  <si>
    <t>2.4.</t>
  </si>
  <si>
    <t>2.3.</t>
  </si>
  <si>
    <t>2.2.</t>
  </si>
  <si>
    <t>2.1.</t>
  </si>
  <si>
    <t>3.9.</t>
  </si>
  <si>
    <t>3.8.</t>
  </si>
  <si>
    <t>3.7.</t>
  </si>
  <si>
    <t>3.6.</t>
  </si>
  <si>
    <t>3.5.</t>
  </si>
  <si>
    <t>3.4.</t>
  </si>
  <si>
    <t>3.3.</t>
  </si>
  <si>
    <t>3.2.</t>
  </si>
  <si>
    <t>3.1.</t>
  </si>
  <si>
    <t>3.0.</t>
  </si>
  <si>
    <t>4.9.</t>
  </si>
  <si>
    <t>4.8.</t>
  </si>
  <si>
    <t>4.7.</t>
  </si>
  <si>
    <t>4.6.</t>
  </si>
  <si>
    <t>4.5.</t>
  </si>
  <si>
    <t>4.4.</t>
  </si>
  <si>
    <t>4.3.</t>
  </si>
  <si>
    <t>4.2.</t>
  </si>
  <si>
    <t>4.1.</t>
  </si>
  <si>
    <t>4.0.</t>
  </si>
  <si>
    <t>5.9.</t>
  </si>
  <si>
    <t>5.8.</t>
  </si>
  <si>
    <t>5.7.</t>
  </si>
  <si>
    <t>5.6.</t>
  </si>
  <si>
    <t>5.5.</t>
  </si>
  <si>
    <t>5.4.</t>
  </si>
  <si>
    <t>5.3.</t>
  </si>
  <si>
    <t>5.2.</t>
  </si>
  <si>
    <t>5.1.</t>
  </si>
  <si>
    <t>5.0.</t>
  </si>
  <si>
    <t>6.9.</t>
  </si>
  <si>
    <t>6.8.</t>
  </si>
  <si>
    <t>6.7.</t>
  </si>
  <si>
    <t>6.6.</t>
  </si>
  <si>
    <t>6.5.</t>
  </si>
  <si>
    <t>6.4.</t>
  </si>
  <si>
    <t>6.3.</t>
  </si>
  <si>
    <t>6.2.</t>
  </si>
  <si>
    <t>6.1.</t>
  </si>
  <si>
    <t>6.0.</t>
  </si>
  <si>
    <t>7.9.</t>
  </si>
  <si>
    <t>7.8.</t>
  </si>
  <si>
    <t>7.7.</t>
  </si>
  <si>
    <t>7.6.</t>
  </si>
  <si>
    <t>7.5.</t>
  </si>
  <si>
    <t>7.4.</t>
  </si>
  <si>
    <t>7.3.</t>
  </si>
  <si>
    <t>7.2.</t>
  </si>
  <si>
    <t>7.1.</t>
  </si>
  <si>
    <t>7.0.</t>
  </si>
  <si>
    <t>8.9.</t>
  </si>
  <si>
    <t>8.8.</t>
  </si>
  <si>
    <t>8.7.</t>
  </si>
  <si>
    <t>8.6.</t>
  </si>
  <si>
    <t>8.5.</t>
  </si>
  <si>
    <t>8.4.</t>
  </si>
  <si>
    <t>8.3.</t>
  </si>
  <si>
    <t>8.2.</t>
  </si>
  <si>
    <t>8.1.</t>
  </si>
  <si>
    <t>8.0.</t>
  </si>
  <si>
    <t>9.9.</t>
  </si>
  <si>
    <t>9.8.</t>
  </si>
  <si>
    <t>9.7.</t>
  </si>
  <si>
    <t>9.6.</t>
  </si>
  <si>
    <t>9.5.</t>
  </si>
  <si>
    <t>9.4.</t>
  </si>
  <si>
    <t>9.3.</t>
  </si>
  <si>
    <t>9.2.</t>
  </si>
  <si>
    <t>9.1.</t>
  </si>
  <si>
    <t>9.0.</t>
  </si>
  <si>
    <t>10.9.</t>
  </si>
  <si>
    <t>10.8.</t>
  </si>
  <si>
    <t>10.7.</t>
  </si>
  <si>
    <t>10.6.</t>
  </si>
  <si>
    <t>10.5.</t>
  </si>
  <si>
    <t>10.4.</t>
  </si>
  <si>
    <t>10.3.</t>
  </si>
  <si>
    <t>10.2.</t>
  </si>
  <si>
    <t>10.1.</t>
  </si>
  <si>
    <t>10.0.</t>
  </si>
  <si>
    <t>11.9.</t>
  </si>
  <si>
    <t>11.8.</t>
  </si>
  <si>
    <t>11.7.</t>
  </si>
  <si>
    <t>11.6.</t>
  </si>
  <si>
    <t>11.5.</t>
  </si>
  <si>
    <t>11.4.</t>
  </si>
  <si>
    <t>11.3.</t>
  </si>
  <si>
    <t>11.2.</t>
  </si>
  <si>
    <t>11.1.</t>
  </si>
  <si>
    <t>11.0.</t>
  </si>
  <si>
    <t>12.9.</t>
  </si>
  <si>
    <t>12.8.</t>
  </si>
  <si>
    <t>12.7.</t>
  </si>
  <si>
    <t>12.6.</t>
  </si>
  <si>
    <t>12.5.</t>
  </si>
  <si>
    <t>12.4.</t>
  </si>
  <si>
    <t>12.3.</t>
  </si>
  <si>
    <t>12.2.</t>
  </si>
  <si>
    <t>12.1.</t>
  </si>
  <si>
    <t>12.0.</t>
  </si>
  <si>
    <t>13.9.</t>
  </si>
  <si>
    <t>13.8.</t>
  </si>
  <si>
    <t>13.7.</t>
  </si>
  <si>
    <t>13.6.</t>
  </si>
  <si>
    <t>13.5.</t>
  </si>
  <si>
    <t>13.4.</t>
  </si>
  <si>
    <t>13.3.</t>
  </si>
  <si>
    <t>13.2.</t>
  </si>
  <si>
    <t>13.1.</t>
  </si>
  <si>
    <t>13.0.</t>
  </si>
  <si>
    <t>14.9.</t>
  </si>
  <si>
    <t>14.8.</t>
  </si>
  <si>
    <t>14.7.</t>
  </si>
  <si>
    <t>14.6.</t>
  </si>
  <si>
    <t>14.5.</t>
  </si>
  <si>
    <t>14.4.</t>
  </si>
  <si>
    <t>14.3.</t>
  </si>
  <si>
    <t>14.2.</t>
  </si>
  <si>
    <t>14.1.</t>
  </si>
  <si>
    <t>14.0.</t>
  </si>
  <si>
    <t>15.9.</t>
  </si>
  <si>
    <t>15.8.</t>
  </si>
  <si>
    <t>15.7.</t>
  </si>
  <si>
    <t>15.6.</t>
  </si>
  <si>
    <t>15.5.</t>
  </si>
  <si>
    <t>15.4.</t>
  </si>
  <si>
    <t>15.3.</t>
  </si>
  <si>
    <t>15.2.</t>
  </si>
  <si>
    <t>15.1.</t>
  </si>
  <si>
    <t>15.0.</t>
  </si>
  <si>
    <t>16.9.</t>
  </si>
  <si>
    <t>16.8.</t>
  </si>
  <si>
    <t>16.7.</t>
  </si>
  <si>
    <t>16.6.</t>
  </si>
  <si>
    <t>16.5.</t>
  </si>
  <si>
    <t>16.4.</t>
  </si>
  <si>
    <t>16.3.</t>
  </si>
  <si>
    <t>16.2.</t>
  </si>
  <si>
    <t>16.1.</t>
  </si>
  <si>
    <t>16.0.</t>
  </si>
  <si>
    <t>17.9.</t>
  </si>
  <si>
    <t>17.8.</t>
  </si>
  <si>
    <t>17.7.</t>
  </si>
  <si>
    <t>17.6.</t>
  </si>
  <si>
    <t>17.5.</t>
  </si>
  <si>
    <t>17.4.</t>
  </si>
  <si>
    <t>17.3.</t>
  </si>
  <si>
    <t>17.2.</t>
  </si>
  <si>
    <t>17.1.</t>
  </si>
  <si>
    <t>17.0.</t>
  </si>
  <si>
    <t>18.9.</t>
  </si>
  <si>
    <t>18.8.</t>
  </si>
  <si>
    <t>18.7.</t>
  </si>
  <si>
    <t>18.6.</t>
  </si>
  <si>
    <t>18.5.</t>
  </si>
  <si>
    <t>18.4.</t>
  </si>
  <si>
    <t>18.3.</t>
  </si>
  <si>
    <t>18.2.</t>
  </si>
  <si>
    <t>18.1.</t>
  </si>
  <si>
    <t>18.0.</t>
  </si>
  <si>
    <t>19.9.</t>
  </si>
  <si>
    <t>19.8.</t>
  </si>
  <si>
    <t>19.7.</t>
  </si>
  <si>
    <t>19.6.</t>
  </si>
  <si>
    <t>19.5.</t>
  </si>
  <si>
    <t>19.4.</t>
  </si>
  <si>
    <t>19.3.</t>
  </si>
  <si>
    <t>19.2.</t>
  </si>
  <si>
    <t>19.1.</t>
  </si>
  <si>
    <t>20.0.</t>
  </si>
  <si>
    <t>20.9.</t>
  </si>
  <si>
    <t>20.8.</t>
  </si>
  <si>
    <t>20.7.</t>
  </si>
  <si>
    <t>20.6.</t>
  </si>
  <si>
    <t>20.5.</t>
  </si>
  <si>
    <t>20.4.</t>
  </si>
  <si>
    <t>20.3.</t>
  </si>
  <si>
    <t>20.2.</t>
  </si>
  <si>
    <t>20.1.</t>
  </si>
  <si>
    <t>Приложение №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</si>
</sst>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&quot; &quot;?/10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ill="1" applyAlignment="1">
      <alignment/>
    </xf>
    <xf numFmtId="4" fontId="0" fillId="24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 vertical="center" wrapText="1"/>
    </xf>
    <xf numFmtId="164" fontId="0" fillId="24" borderId="12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6"/>
  <sheetViews>
    <sheetView tabSelected="1" view="pageBreakPreview" zoomScale="75" zoomScaleNormal="75" zoomScaleSheetLayoutView="75" zoomScalePageLayoutView="0" workbookViewId="0" topLeftCell="A1">
      <pane xSplit="2" ySplit="5" topLeftCell="C1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0" sqref="E40"/>
    </sheetView>
  </sheetViews>
  <sheetFormatPr defaultColWidth="9.00390625" defaultRowHeight="12.75"/>
  <cols>
    <col min="1" max="1" width="20.375" style="0" customWidth="1"/>
    <col min="2" max="2" width="24.625" style="0" customWidth="1"/>
    <col min="3" max="3" width="30.25390625" style="0" customWidth="1"/>
  </cols>
  <sheetData>
    <row r="1" spans="1:3" ht="12.75">
      <c r="A1" s="17" t="s">
        <v>204</v>
      </c>
      <c r="B1" s="18"/>
      <c r="C1" s="19"/>
    </row>
    <row r="2" spans="1:3" ht="27.75" customHeight="1">
      <c r="A2" s="20" t="s">
        <v>1</v>
      </c>
      <c r="B2" s="21"/>
      <c r="C2" s="22"/>
    </row>
    <row r="3" spans="1:3" ht="19.5" customHeight="1">
      <c r="A3" s="13"/>
      <c r="B3" s="1"/>
      <c r="C3" s="14"/>
    </row>
    <row r="4" spans="1:3" ht="25.5" customHeight="1">
      <c r="A4" s="23" t="s">
        <v>2</v>
      </c>
      <c r="B4" s="25" t="s">
        <v>3</v>
      </c>
      <c r="C4" s="15" t="s">
        <v>0</v>
      </c>
    </row>
    <row r="5" spans="1:3" ht="13.5" thickBot="1">
      <c r="A5" s="24"/>
      <c r="B5" s="26"/>
      <c r="C5" s="16">
        <v>1</v>
      </c>
    </row>
    <row r="6" spans="1:3" s="6" customFormat="1" ht="33.75" customHeight="1">
      <c r="A6" s="10" t="s">
        <v>4</v>
      </c>
      <c r="B6" s="11">
        <v>100</v>
      </c>
      <c r="C6" s="12">
        <v>4722758.8</v>
      </c>
    </row>
    <row r="7" spans="1:3" ht="12.75">
      <c r="A7" s="3" t="s">
        <v>13</v>
      </c>
      <c r="B7" s="2">
        <f>B6-0.5</f>
        <v>99.5</v>
      </c>
      <c r="C7" s="8">
        <f>C6-(C6/200)*1</f>
        <v>4699145.006</v>
      </c>
    </row>
    <row r="8" spans="1:3" ht="12.75">
      <c r="A8" s="3" t="s">
        <v>12</v>
      </c>
      <c r="B8" s="2">
        <f aca="true" t="shared" si="0" ref="B8:B71">B7-0.5</f>
        <v>99</v>
      </c>
      <c r="C8" s="8">
        <f>C6-(C6/200)*2</f>
        <v>4675531.211999999</v>
      </c>
    </row>
    <row r="9" spans="1:3" ht="12.75">
      <c r="A9" s="3" t="s">
        <v>11</v>
      </c>
      <c r="B9" s="2">
        <f t="shared" si="0"/>
        <v>98.5</v>
      </c>
      <c r="C9" s="8">
        <f>C6-(C6/200)*3</f>
        <v>4651917.418</v>
      </c>
    </row>
    <row r="10" spans="1:3" ht="12.75">
      <c r="A10" s="3" t="s">
        <v>10</v>
      </c>
      <c r="B10" s="2">
        <f t="shared" si="0"/>
        <v>98</v>
      </c>
      <c r="C10" s="8">
        <f>C6-(C6/200)*4</f>
        <v>4628303.624</v>
      </c>
    </row>
    <row r="11" spans="1:3" ht="12.75">
      <c r="A11" s="3" t="s">
        <v>9</v>
      </c>
      <c r="B11" s="2">
        <f t="shared" si="0"/>
        <v>97.5</v>
      </c>
      <c r="C11" s="8">
        <f>C6-(C6/200)*5</f>
        <v>4604689.83</v>
      </c>
    </row>
    <row r="12" spans="1:3" ht="12.75">
      <c r="A12" s="3" t="s">
        <v>8</v>
      </c>
      <c r="B12" s="2">
        <f t="shared" si="0"/>
        <v>97</v>
      </c>
      <c r="C12" s="8">
        <f>C6-(C6/200)*6</f>
        <v>4581076.035999999</v>
      </c>
    </row>
    <row r="13" spans="1:3" ht="12.75">
      <c r="A13" s="3" t="s">
        <v>7</v>
      </c>
      <c r="B13" s="2">
        <f t="shared" si="0"/>
        <v>96.5</v>
      </c>
      <c r="C13" s="8">
        <f>C6-(C6/200)*7</f>
        <v>4557462.242</v>
      </c>
    </row>
    <row r="14" spans="1:3" ht="12.75">
      <c r="A14" s="3" t="s">
        <v>6</v>
      </c>
      <c r="B14" s="2">
        <f t="shared" si="0"/>
        <v>96</v>
      </c>
      <c r="C14" s="8">
        <f>C6-(C6/200)*8</f>
        <v>4533848.448</v>
      </c>
    </row>
    <row r="15" spans="1:3" ht="12.75">
      <c r="A15" s="9" t="s">
        <v>5</v>
      </c>
      <c r="B15" s="2">
        <f t="shared" si="0"/>
        <v>95.5</v>
      </c>
      <c r="C15" s="8">
        <f>C6-(C6/200)*9</f>
        <v>4510234.654</v>
      </c>
    </row>
    <row r="16" spans="1:3" s="6" customFormat="1" ht="12.75">
      <c r="A16" s="5" t="s">
        <v>14</v>
      </c>
      <c r="B16" s="4">
        <f t="shared" si="0"/>
        <v>95</v>
      </c>
      <c r="C16" s="7">
        <f>C6-(C6/200)*10</f>
        <v>4486620.859999999</v>
      </c>
    </row>
    <row r="17" spans="1:3" ht="12.75">
      <c r="A17" s="3" t="s">
        <v>16</v>
      </c>
      <c r="B17" s="2">
        <f t="shared" si="0"/>
        <v>94.5</v>
      </c>
      <c r="C17" s="8">
        <f>C6-(C6/200)*11</f>
        <v>4463007.066</v>
      </c>
    </row>
    <row r="18" spans="1:3" ht="12.75">
      <c r="A18" s="3" t="s">
        <v>17</v>
      </c>
      <c r="B18" s="2">
        <f t="shared" si="0"/>
        <v>94</v>
      </c>
      <c r="C18" s="8">
        <f>C6-(C6/200)*12</f>
        <v>4439393.272</v>
      </c>
    </row>
    <row r="19" spans="1:3" ht="12.75">
      <c r="A19" s="3" t="s">
        <v>18</v>
      </c>
      <c r="B19" s="2">
        <f t="shared" si="0"/>
        <v>93.5</v>
      </c>
      <c r="C19" s="8">
        <f>C6-(C6/200)*13</f>
        <v>4415779.478</v>
      </c>
    </row>
    <row r="20" spans="1:3" ht="12.75">
      <c r="A20" s="3" t="s">
        <v>19</v>
      </c>
      <c r="B20" s="2">
        <f t="shared" si="0"/>
        <v>93</v>
      </c>
      <c r="C20" s="8">
        <f>C6-(C6/200)*14</f>
        <v>4392165.683999999</v>
      </c>
    </row>
    <row r="21" spans="1:3" ht="12.75">
      <c r="A21" s="3" t="s">
        <v>20</v>
      </c>
      <c r="B21" s="2">
        <f t="shared" si="0"/>
        <v>92.5</v>
      </c>
      <c r="C21" s="8">
        <f>C6-(C6/200)*15</f>
        <v>4368551.89</v>
      </c>
    </row>
    <row r="22" spans="1:3" ht="12.75">
      <c r="A22" s="3" t="s">
        <v>21</v>
      </c>
      <c r="B22" s="2">
        <f t="shared" si="0"/>
        <v>92</v>
      </c>
      <c r="C22" s="8">
        <f>C6-(C6/200)*16</f>
        <v>4344938.096</v>
      </c>
    </row>
    <row r="23" spans="1:3" ht="12.75">
      <c r="A23" s="3" t="s">
        <v>22</v>
      </c>
      <c r="B23" s="2">
        <f t="shared" si="0"/>
        <v>91.5</v>
      </c>
      <c r="C23" s="8">
        <f>C6-(C6/200)*17</f>
        <v>4321324.302</v>
      </c>
    </row>
    <row r="24" spans="1:3" ht="12.75">
      <c r="A24" s="3" t="s">
        <v>23</v>
      </c>
      <c r="B24" s="2">
        <f t="shared" si="0"/>
        <v>91</v>
      </c>
      <c r="C24" s="8">
        <f>C6-(C6/200)*18</f>
        <v>4297710.507999999</v>
      </c>
    </row>
    <row r="25" spans="1:3" ht="12.75">
      <c r="A25" s="9" t="s">
        <v>24</v>
      </c>
      <c r="B25" s="2">
        <f t="shared" si="0"/>
        <v>90.5</v>
      </c>
      <c r="C25" s="8">
        <f>C6-(C6/200)*19</f>
        <v>4274096.714</v>
      </c>
    </row>
    <row r="26" spans="1:3" s="6" customFormat="1" ht="12.75">
      <c r="A26" s="5" t="s">
        <v>15</v>
      </c>
      <c r="B26" s="4">
        <f t="shared" si="0"/>
        <v>90</v>
      </c>
      <c r="C26" s="7">
        <f>C6-(C6/200)*20</f>
        <v>4250482.92</v>
      </c>
    </row>
    <row r="27" spans="1:3" ht="12.75">
      <c r="A27" s="3" t="s">
        <v>25</v>
      </c>
      <c r="B27" s="2">
        <f t="shared" si="0"/>
        <v>89.5</v>
      </c>
      <c r="C27" s="8">
        <f>C6-(C6/200)*21</f>
        <v>4226869.126</v>
      </c>
    </row>
    <row r="28" spans="1:3" ht="12.75">
      <c r="A28" s="3" t="s">
        <v>26</v>
      </c>
      <c r="B28" s="2">
        <f t="shared" si="0"/>
        <v>89</v>
      </c>
      <c r="C28" s="8">
        <f>C6-(C6/200)*22</f>
        <v>4203255.3319999995</v>
      </c>
    </row>
    <row r="29" spans="1:3" ht="12.75">
      <c r="A29" s="3" t="s">
        <v>27</v>
      </c>
      <c r="B29" s="2">
        <f t="shared" si="0"/>
        <v>88.5</v>
      </c>
      <c r="C29" s="8">
        <f>C6-(C6/200)*23</f>
        <v>4179641.5379999997</v>
      </c>
    </row>
    <row r="30" spans="1:3" ht="12.75">
      <c r="A30" s="3" t="s">
        <v>28</v>
      </c>
      <c r="B30" s="2">
        <f t="shared" si="0"/>
        <v>88</v>
      </c>
      <c r="C30" s="8">
        <f>C6-(C6/200)*24</f>
        <v>4156027.744</v>
      </c>
    </row>
    <row r="31" spans="1:3" ht="12.75">
      <c r="A31" s="3" t="s">
        <v>29</v>
      </c>
      <c r="B31" s="2">
        <f t="shared" si="0"/>
        <v>87.5</v>
      </c>
      <c r="C31" s="8">
        <f>C6-(C6/200)*25</f>
        <v>4132413.9499999997</v>
      </c>
    </row>
    <row r="32" spans="1:3" ht="12.75">
      <c r="A32" s="3" t="s">
        <v>30</v>
      </c>
      <c r="B32" s="2">
        <f t="shared" si="0"/>
        <v>87</v>
      </c>
      <c r="C32" s="8">
        <f>C6-(C6/200)*26</f>
        <v>4108800.156</v>
      </c>
    </row>
    <row r="33" spans="1:3" ht="12.75">
      <c r="A33" s="3" t="s">
        <v>31</v>
      </c>
      <c r="B33" s="2">
        <f t="shared" si="0"/>
        <v>86.5</v>
      </c>
      <c r="C33" s="8">
        <f>C6-(C6/200)*27</f>
        <v>4085186.3619999997</v>
      </c>
    </row>
    <row r="34" spans="1:3" ht="12.75">
      <c r="A34" s="3" t="s">
        <v>32</v>
      </c>
      <c r="B34" s="2">
        <f t="shared" si="0"/>
        <v>86</v>
      </c>
      <c r="C34" s="8">
        <f>C6-(C6/200)*28</f>
        <v>4061572.568</v>
      </c>
    </row>
    <row r="35" spans="1:3" ht="12.75">
      <c r="A35" s="9" t="s">
        <v>33</v>
      </c>
      <c r="B35" s="2">
        <f t="shared" si="0"/>
        <v>85.5</v>
      </c>
      <c r="C35" s="8">
        <f>C6-(C6/200)*29</f>
        <v>4037958.7739999997</v>
      </c>
    </row>
    <row r="36" spans="1:3" s="6" customFormat="1" ht="12.75">
      <c r="A36" s="5" t="s">
        <v>34</v>
      </c>
      <c r="B36" s="4">
        <f t="shared" si="0"/>
        <v>85</v>
      </c>
      <c r="C36" s="7">
        <f>C6-(C6/200)*30</f>
        <v>4014344.98</v>
      </c>
    </row>
    <row r="37" spans="1:3" ht="12.75">
      <c r="A37" s="3" t="s">
        <v>35</v>
      </c>
      <c r="B37" s="2">
        <f t="shared" si="0"/>
        <v>84.5</v>
      </c>
      <c r="C37" s="8">
        <f>C6-(C6/200)*31</f>
        <v>3990731.1859999998</v>
      </c>
    </row>
    <row r="38" spans="1:3" ht="12.75">
      <c r="A38" s="3" t="s">
        <v>36</v>
      </c>
      <c r="B38" s="2">
        <f t="shared" si="0"/>
        <v>84</v>
      </c>
      <c r="C38" s="8">
        <f>C6-(C6/200)*32</f>
        <v>3967117.392</v>
      </c>
    </row>
    <row r="39" spans="1:3" ht="12.75">
      <c r="A39" s="3" t="s">
        <v>37</v>
      </c>
      <c r="B39" s="2">
        <f t="shared" si="0"/>
        <v>83.5</v>
      </c>
      <c r="C39" s="8">
        <f>C6-(C6/200)*33</f>
        <v>3943503.5979999998</v>
      </c>
    </row>
    <row r="40" spans="1:3" ht="12.75">
      <c r="A40" s="3" t="s">
        <v>38</v>
      </c>
      <c r="B40" s="2">
        <f t="shared" si="0"/>
        <v>83</v>
      </c>
      <c r="C40" s="8">
        <f>C6-(C6/200)*34</f>
        <v>3919889.804</v>
      </c>
    </row>
    <row r="41" spans="1:3" ht="12.75">
      <c r="A41" s="3" t="s">
        <v>39</v>
      </c>
      <c r="B41" s="2">
        <f t="shared" si="0"/>
        <v>82.5</v>
      </c>
      <c r="C41" s="8">
        <f>C6-(C6/200)*35</f>
        <v>3896276.01</v>
      </c>
    </row>
    <row r="42" spans="1:3" ht="12.75">
      <c r="A42" s="3" t="s">
        <v>40</v>
      </c>
      <c r="B42" s="2">
        <f t="shared" si="0"/>
        <v>82</v>
      </c>
      <c r="C42" s="8">
        <f>C6-(C6/200)*36</f>
        <v>3872662.216</v>
      </c>
    </row>
    <row r="43" spans="1:3" ht="12.75">
      <c r="A43" s="3" t="s">
        <v>41</v>
      </c>
      <c r="B43" s="2">
        <f t="shared" si="0"/>
        <v>81.5</v>
      </c>
      <c r="C43" s="8">
        <f>C6-(C6/200)*37</f>
        <v>3849048.422</v>
      </c>
    </row>
    <row r="44" spans="1:3" ht="12.75">
      <c r="A44" s="3" t="s">
        <v>42</v>
      </c>
      <c r="B44" s="2">
        <f t="shared" si="0"/>
        <v>81</v>
      </c>
      <c r="C44" s="8">
        <f>C6-(C6/200)*38</f>
        <v>3825434.628</v>
      </c>
    </row>
    <row r="45" spans="1:3" ht="12.75">
      <c r="A45" s="9" t="s">
        <v>43</v>
      </c>
      <c r="B45" s="2">
        <f t="shared" si="0"/>
        <v>80.5</v>
      </c>
      <c r="C45" s="8">
        <f>C6-(C6/200)*39</f>
        <v>3801820.834</v>
      </c>
    </row>
    <row r="46" spans="1:3" s="6" customFormat="1" ht="12.75">
      <c r="A46" s="5" t="s">
        <v>44</v>
      </c>
      <c r="B46" s="4">
        <f t="shared" si="0"/>
        <v>80</v>
      </c>
      <c r="C46" s="7">
        <f>C6-(C6/200)*40</f>
        <v>3778207.04</v>
      </c>
    </row>
    <row r="47" spans="1:3" ht="12.75">
      <c r="A47" s="3" t="s">
        <v>45</v>
      </c>
      <c r="B47" s="2">
        <f t="shared" si="0"/>
        <v>79.5</v>
      </c>
      <c r="C47" s="8">
        <f>C6-(C6/200)*41</f>
        <v>3754593.246</v>
      </c>
    </row>
    <row r="48" spans="1:3" ht="12.75">
      <c r="A48" s="3" t="s">
        <v>46</v>
      </c>
      <c r="B48" s="2">
        <f t="shared" si="0"/>
        <v>79</v>
      </c>
      <c r="C48" s="8">
        <f>C6-(C6/200)*42</f>
        <v>3730979.452</v>
      </c>
    </row>
    <row r="49" spans="1:3" ht="12.75">
      <c r="A49" s="3" t="s">
        <v>47</v>
      </c>
      <c r="B49" s="2">
        <f t="shared" si="0"/>
        <v>78.5</v>
      </c>
      <c r="C49" s="8">
        <f>C6-(C6/200)*43</f>
        <v>3707365.658</v>
      </c>
    </row>
    <row r="50" spans="1:3" ht="12.75">
      <c r="A50" s="3" t="s">
        <v>48</v>
      </c>
      <c r="B50" s="2">
        <f t="shared" si="0"/>
        <v>78</v>
      </c>
      <c r="C50" s="8">
        <f>C6-(C6/200)*44</f>
        <v>3683751.864</v>
      </c>
    </row>
    <row r="51" spans="1:3" ht="12.75">
      <c r="A51" s="3" t="s">
        <v>49</v>
      </c>
      <c r="B51" s="2">
        <f t="shared" si="0"/>
        <v>77.5</v>
      </c>
      <c r="C51" s="8">
        <f>C6-(C6/200)*45</f>
        <v>3660138.07</v>
      </c>
    </row>
    <row r="52" spans="1:3" ht="12.75">
      <c r="A52" s="3" t="s">
        <v>50</v>
      </c>
      <c r="B52" s="2">
        <f t="shared" si="0"/>
        <v>77</v>
      </c>
      <c r="C52" s="8">
        <f>C6-(C6/200)*46</f>
        <v>3636524.2759999996</v>
      </c>
    </row>
    <row r="53" spans="1:3" ht="12.75">
      <c r="A53" s="3" t="s">
        <v>51</v>
      </c>
      <c r="B53" s="2">
        <f t="shared" si="0"/>
        <v>76.5</v>
      </c>
      <c r="C53" s="8">
        <f>C6-(C6/200)*47</f>
        <v>3612910.482</v>
      </c>
    </row>
    <row r="54" spans="1:3" ht="12.75">
      <c r="A54" s="3" t="s">
        <v>52</v>
      </c>
      <c r="B54" s="2">
        <f t="shared" si="0"/>
        <v>76</v>
      </c>
      <c r="C54" s="8">
        <f>C6-(C6/200)*48</f>
        <v>3589296.688</v>
      </c>
    </row>
    <row r="55" spans="1:3" ht="12.75">
      <c r="A55" s="9" t="s">
        <v>53</v>
      </c>
      <c r="B55" s="2">
        <f t="shared" si="0"/>
        <v>75.5</v>
      </c>
      <c r="C55" s="8">
        <f>C6-(C6/200)*49</f>
        <v>3565682.894</v>
      </c>
    </row>
    <row r="56" spans="1:3" s="6" customFormat="1" ht="12.75">
      <c r="A56" s="5" t="s">
        <v>54</v>
      </c>
      <c r="B56" s="4">
        <f t="shared" si="0"/>
        <v>75</v>
      </c>
      <c r="C56" s="7">
        <f>C6-(C6/200)*50</f>
        <v>3542069.0999999996</v>
      </c>
    </row>
    <row r="57" spans="1:3" ht="12.75">
      <c r="A57" s="3" t="s">
        <v>55</v>
      </c>
      <c r="B57" s="2">
        <f t="shared" si="0"/>
        <v>74.5</v>
      </c>
      <c r="C57" s="8">
        <f>C6-(C6/200)*51</f>
        <v>3518455.306</v>
      </c>
    </row>
    <row r="58" spans="1:3" ht="12.75">
      <c r="A58" s="3" t="s">
        <v>56</v>
      </c>
      <c r="B58" s="2">
        <f t="shared" si="0"/>
        <v>74</v>
      </c>
      <c r="C58" s="8">
        <f>C6-(C6/200)*52</f>
        <v>3494841.512</v>
      </c>
    </row>
    <row r="59" spans="1:3" ht="12.75">
      <c r="A59" s="3" t="s">
        <v>57</v>
      </c>
      <c r="B59" s="2">
        <f t="shared" si="0"/>
        <v>73.5</v>
      </c>
      <c r="C59" s="8">
        <f>C6-(C6/200)*53</f>
        <v>3471227.718</v>
      </c>
    </row>
    <row r="60" spans="1:3" ht="12.75">
      <c r="A60" s="3" t="s">
        <v>58</v>
      </c>
      <c r="B60" s="2">
        <f t="shared" si="0"/>
        <v>73</v>
      </c>
      <c r="C60" s="8">
        <f>C6-(C6/200)*54</f>
        <v>3447613.9239999996</v>
      </c>
    </row>
    <row r="61" spans="1:3" ht="12.75">
      <c r="A61" s="3" t="s">
        <v>59</v>
      </c>
      <c r="B61" s="2">
        <f t="shared" si="0"/>
        <v>72.5</v>
      </c>
      <c r="C61" s="8">
        <f>C6-(C6/200)*55</f>
        <v>3424000.13</v>
      </c>
    </row>
    <row r="62" spans="1:3" ht="12.75">
      <c r="A62" s="3" t="s">
        <v>60</v>
      </c>
      <c r="B62" s="2">
        <f t="shared" si="0"/>
        <v>72</v>
      </c>
      <c r="C62" s="8">
        <f>C6-(C6/200)*56</f>
        <v>3400386.336</v>
      </c>
    </row>
    <row r="63" spans="1:3" ht="12.75">
      <c r="A63" s="3" t="s">
        <v>61</v>
      </c>
      <c r="B63" s="2">
        <f t="shared" si="0"/>
        <v>71.5</v>
      </c>
      <c r="C63" s="8">
        <f>C6-(C6/200)*57</f>
        <v>3376772.542</v>
      </c>
    </row>
    <row r="64" spans="1:3" ht="12.75">
      <c r="A64" s="3" t="s">
        <v>62</v>
      </c>
      <c r="B64" s="2">
        <f t="shared" si="0"/>
        <v>71</v>
      </c>
      <c r="C64" s="8">
        <f>C6-(C6/200)*58</f>
        <v>3353158.7479999997</v>
      </c>
    </row>
    <row r="65" spans="1:3" ht="12.75">
      <c r="A65" s="9" t="s">
        <v>63</v>
      </c>
      <c r="B65" s="2">
        <f t="shared" si="0"/>
        <v>70.5</v>
      </c>
      <c r="C65" s="8">
        <f>C6-(C6/200)*59</f>
        <v>3329544.954</v>
      </c>
    </row>
    <row r="66" spans="1:3" s="6" customFormat="1" ht="12.75">
      <c r="A66" s="5" t="s">
        <v>64</v>
      </c>
      <c r="B66" s="4">
        <f t="shared" si="0"/>
        <v>70</v>
      </c>
      <c r="C66" s="7">
        <f>C6-(C6/200)*60</f>
        <v>3305931.16</v>
      </c>
    </row>
    <row r="67" spans="1:3" ht="12.75">
      <c r="A67" s="3" t="s">
        <v>65</v>
      </c>
      <c r="B67" s="2">
        <f t="shared" si="0"/>
        <v>69.5</v>
      </c>
      <c r="C67" s="8">
        <f>C6-(C6/200)*61</f>
        <v>3282317.366</v>
      </c>
    </row>
    <row r="68" spans="1:3" ht="12.75">
      <c r="A68" s="3" t="s">
        <v>66</v>
      </c>
      <c r="B68" s="2">
        <f t="shared" si="0"/>
        <v>69</v>
      </c>
      <c r="C68" s="8">
        <f>C6-(C6/200)*62</f>
        <v>3258703.5719999997</v>
      </c>
    </row>
    <row r="69" spans="1:3" ht="12.75">
      <c r="A69" s="3" t="s">
        <v>67</v>
      </c>
      <c r="B69" s="2">
        <f t="shared" si="0"/>
        <v>68.5</v>
      </c>
      <c r="C69" s="8">
        <f>C6-(C6/200)*63</f>
        <v>3235089.778</v>
      </c>
    </row>
    <row r="70" spans="1:3" ht="12.75">
      <c r="A70" s="3" t="s">
        <v>68</v>
      </c>
      <c r="B70" s="2">
        <f t="shared" si="0"/>
        <v>68</v>
      </c>
      <c r="C70" s="8">
        <f>C6-(C6/200)*64</f>
        <v>3211475.984</v>
      </c>
    </row>
    <row r="71" spans="1:3" ht="12.75">
      <c r="A71" s="3" t="s">
        <v>69</v>
      </c>
      <c r="B71" s="2">
        <f t="shared" si="0"/>
        <v>67.5</v>
      </c>
      <c r="C71" s="8">
        <f>C6-(C6/200)*65</f>
        <v>3187862.19</v>
      </c>
    </row>
    <row r="72" spans="1:3" ht="12.75">
      <c r="A72" s="3" t="s">
        <v>70</v>
      </c>
      <c r="B72" s="2">
        <f aca="true" t="shared" si="1" ref="B72:B135">B71-0.5</f>
        <v>67</v>
      </c>
      <c r="C72" s="8">
        <f>C6-(C6/200)*66</f>
        <v>3164248.3959999997</v>
      </c>
    </row>
    <row r="73" spans="1:3" ht="12.75">
      <c r="A73" s="3" t="s">
        <v>71</v>
      </c>
      <c r="B73" s="2">
        <f t="shared" si="1"/>
        <v>66.5</v>
      </c>
      <c r="C73" s="8">
        <f>C6-(C6/200)*67</f>
        <v>3140634.602</v>
      </c>
    </row>
    <row r="74" spans="1:3" ht="12.75">
      <c r="A74" s="3" t="s">
        <v>72</v>
      </c>
      <c r="B74" s="2">
        <f t="shared" si="1"/>
        <v>66</v>
      </c>
      <c r="C74" s="8">
        <f>C6-(C6/200)*68</f>
        <v>3117020.808</v>
      </c>
    </row>
    <row r="75" spans="1:3" ht="12.75">
      <c r="A75" s="9" t="s">
        <v>73</v>
      </c>
      <c r="B75" s="2">
        <f t="shared" si="1"/>
        <v>65.5</v>
      </c>
      <c r="C75" s="8">
        <f>C6-(C6/200)*69</f>
        <v>3093407.014</v>
      </c>
    </row>
    <row r="76" spans="1:3" s="6" customFormat="1" ht="12.75">
      <c r="A76" s="5" t="s">
        <v>74</v>
      </c>
      <c r="B76" s="4">
        <f t="shared" si="1"/>
        <v>65</v>
      </c>
      <c r="C76" s="7">
        <f>C6-(C6/200)*70</f>
        <v>3069793.2199999997</v>
      </c>
    </row>
    <row r="77" spans="1:3" ht="12.75">
      <c r="A77" s="3" t="s">
        <v>75</v>
      </c>
      <c r="B77" s="2">
        <f t="shared" si="1"/>
        <v>64.5</v>
      </c>
      <c r="C77" s="8">
        <f>C6-(C6/200)*71</f>
        <v>3046179.426</v>
      </c>
    </row>
    <row r="78" spans="1:3" ht="12.75">
      <c r="A78" s="3" t="s">
        <v>76</v>
      </c>
      <c r="B78" s="2">
        <f t="shared" si="1"/>
        <v>64</v>
      </c>
      <c r="C78" s="8">
        <f>C6-(C6/200)*72</f>
        <v>3022565.632</v>
      </c>
    </row>
    <row r="79" spans="1:3" ht="12.75">
      <c r="A79" s="3" t="s">
        <v>77</v>
      </c>
      <c r="B79" s="2">
        <f t="shared" si="1"/>
        <v>63.5</v>
      </c>
      <c r="C79" s="8">
        <f>C6-(C6/200)*73</f>
        <v>2998951.838</v>
      </c>
    </row>
    <row r="80" spans="1:3" ht="12.75">
      <c r="A80" s="3" t="s">
        <v>78</v>
      </c>
      <c r="B80" s="2">
        <f t="shared" si="1"/>
        <v>63</v>
      </c>
      <c r="C80" s="8">
        <f>C6-(C6/200)*74</f>
        <v>2975338.0439999998</v>
      </c>
    </row>
    <row r="81" spans="1:3" ht="12.75">
      <c r="A81" s="3" t="s">
        <v>79</v>
      </c>
      <c r="B81" s="2">
        <f t="shared" si="1"/>
        <v>62.5</v>
      </c>
      <c r="C81" s="8">
        <f>C6-(C6/200)*75</f>
        <v>2951724.25</v>
      </c>
    </row>
    <row r="82" spans="1:3" ht="12.75">
      <c r="A82" s="3" t="s">
        <v>80</v>
      </c>
      <c r="B82" s="2">
        <f t="shared" si="1"/>
        <v>62</v>
      </c>
      <c r="C82" s="8">
        <f>C6-(C6/200)*76</f>
        <v>2928110.4560000002</v>
      </c>
    </row>
    <row r="83" spans="1:3" ht="12.75">
      <c r="A83" s="3" t="s">
        <v>81</v>
      </c>
      <c r="B83" s="2">
        <f t="shared" si="1"/>
        <v>61.5</v>
      </c>
      <c r="C83" s="8">
        <f>C6-(C6/200)*77</f>
        <v>2904496.662</v>
      </c>
    </row>
    <row r="84" spans="1:3" ht="12.75">
      <c r="A84" s="3" t="s">
        <v>82</v>
      </c>
      <c r="B84" s="2">
        <f t="shared" si="1"/>
        <v>61</v>
      </c>
      <c r="C84" s="8">
        <f>C6-(C6/200)*78</f>
        <v>2880882.868</v>
      </c>
    </row>
    <row r="85" spans="1:3" ht="12.75">
      <c r="A85" s="9" t="s">
        <v>83</v>
      </c>
      <c r="B85" s="2">
        <f t="shared" si="1"/>
        <v>60.5</v>
      </c>
      <c r="C85" s="8">
        <f>C6-(C6/200)*79</f>
        <v>2857269.074</v>
      </c>
    </row>
    <row r="86" spans="1:3" s="6" customFormat="1" ht="12.75">
      <c r="A86" s="5" t="s">
        <v>84</v>
      </c>
      <c r="B86" s="4">
        <f t="shared" si="1"/>
        <v>60</v>
      </c>
      <c r="C86" s="7">
        <f>C6-(C6/200)*80</f>
        <v>2833655.2800000003</v>
      </c>
    </row>
    <row r="87" spans="1:3" ht="12.75">
      <c r="A87" s="3" t="s">
        <v>85</v>
      </c>
      <c r="B87" s="2">
        <f t="shared" si="1"/>
        <v>59.5</v>
      </c>
      <c r="C87" s="8">
        <f>C6-(C6/200)*81</f>
        <v>2810041.486</v>
      </c>
    </row>
    <row r="88" spans="1:3" ht="12.75">
      <c r="A88" s="3" t="s">
        <v>86</v>
      </c>
      <c r="B88" s="2">
        <f t="shared" si="1"/>
        <v>59</v>
      </c>
      <c r="C88" s="8">
        <f>C6-(C6/200)*82</f>
        <v>2786427.692</v>
      </c>
    </row>
    <row r="89" spans="1:3" ht="12.75">
      <c r="A89" s="3" t="s">
        <v>87</v>
      </c>
      <c r="B89" s="2">
        <f t="shared" si="1"/>
        <v>58.5</v>
      </c>
      <c r="C89" s="8">
        <f>C6-(C6/200)*83</f>
        <v>2762813.898</v>
      </c>
    </row>
    <row r="90" spans="1:3" ht="12.75">
      <c r="A90" s="3" t="s">
        <v>88</v>
      </c>
      <c r="B90" s="2">
        <f t="shared" si="1"/>
        <v>58</v>
      </c>
      <c r="C90" s="8">
        <f>C6-(C6/200)*84</f>
        <v>2739200.1040000003</v>
      </c>
    </row>
    <row r="91" spans="1:3" ht="12.75">
      <c r="A91" s="3" t="s">
        <v>89</v>
      </c>
      <c r="B91" s="2">
        <f t="shared" si="1"/>
        <v>57.5</v>
      </c>
      <c r="C91" s="8">
        <f>C6-(C6/200)*85</f>
        <v>2715586.31</v>
      </c>
    </row>
    <row r="92" spans="1:3" ht="12.75">
      <c r="A92" s="3" t="s">
        <v>90</v>
      </c>
      <c r="B92" s="2">
        <f t="shared" si="1"/>
        <v>57</v>
      </c>
      <c r="C92" s="8">
        <f>C6-(C6/200)*86</f>
        <v>2691972.516</v>
      </c>
    </row>
    <row r="93" spans="1:3" ht="12.75">
      <c r="A93" s="3" t="s">
        <v>91</v>
      </c>
      <c r="B93" s="2">
        <f t="shared" si="1"/>
        <v>56.5</v>
      </c>
      <c r="C93" s="8">
        <f>C6-(C6/200)*87</f>
        <v>2668358.722</v>
      </c>
    </row>
    <row r="94" spans="1:3" ht="12.75">
      <c r="A94" s="3" t="s">
        <v>92</v>
      </c>
      <c r="B94" s="2">
        <f t="shared" si="1"/>
        <v>56</v>
      </c>
      <c r="C94" s="8">
        <f>C6-(C6/200)*88</f>
        <v>2644744.9280000003</v>
      </c>
    </row>
    <row r="95" spans="1:3" ht="12.75">
      <c r="A95" s="9" t="s">
        <v>93</v>
      </c>
      <c r="B95" s="2">
        <f t="shared" si="1"/>
        <v>55.5</v>
      </c>
      <c r="C95" s="8">
        <f>C6-(C6/200)*89</f>
        <v>2621131.134</v>
      </c>
    </row>
    <row r="96" spans="1:3" s="6" customFormat="1" ht="12.75">
      <c r="A96" s="5" t="s">
        <v>94</v>
      </c>
      <c r="B96" s="4">
        <f t="shared" si="1"/>
        <v>55</v>
      </c>
      <c r="C96" s="7">
        <f>C6-(C6/200)*90</f>
        <v>2597517.34</v>
      </c>
    </row>
    <row r="97" spans="1:3" ht="12.75">
      <c r="A97" s="3" t="s">
        <v>95</v>
      </c>
      <c r="B97" s="2">
        <f t="shared" si="1"/>
        <v>54.5</v>
      </c>
      <c r="C97" s="8">
        <f>C6-(C6/200)*91</f>
        <v>2573903.546</v>
      </c>
    </row>
    <row r="98" spans="1:3" ht="12.75">
      <c r="A98" s="3" t="s">
        <v>96</v>
      </c>
      <c r="B98" s="2">
        <f t="shared" si="1"/>
        <v>54</v>
      </c>
      <c r="C98" s="8">
        <f>C6-(C6/200)*92</f>
        <v>2550289.752</v>
      </c>
    </row>
    <row r="99" spans="1:3" ht="12.75">
      <c r="A99" s="3" t="s">
        <v>97</v>
      </c>
      <c r="B99" s="2">
        <f t="shared" si="1"/>
        <v>53.5</v>
      </c>
      <c r="C99" s="8">
        <f>C6-(C6/200)*93</f>
        <v>2526675.958</v>
      </c>
    </row>
    <row r="100" spans="1:3" ht="12.75">
      <c r="A100" s="3" t="s">
        <v>98</v>
      </c>
      <c r="B100" s="2">
        <f t="shared" si="1"/>
        <v>53</v>
      </c>
      <c r="C100" s="8">
        <f>C6-(C6/200)*94</f>
        <v>2503062.164</v>
      </c>
    </row>
    <row r="101" spans="1:3" ht="12.75">
      <c r="A101" s="3" t="s">
        <v>99</v>
      </c>
      <c r="B101" s="2">
        <f t="shared" si="1"/>
        <v>52.5</v>
      </c>
      <c r="C101" s="8">
        <f>C6-(C6/200)*95</f>
        <v>2479448.37</v>
      </c>
    </row>
    <row r="102" spans="1:3" ht="12.75">
      <c r="A102" s="3" t="s">
        <v>100</v>
      </c>
      <c r="B102" s="2">
        <f t="shared" si="1"/>
        <v>52</v>
      </c>
      <c r="C102" s="8">
        <f>C6-(C6/200)*96</f>
        <v>2455834.576</v>
      </c>
    </row>
    <row r="103" spans="1:3" ht="12.75">
      <c r="A103" s="3" t="s">
        <v>101</v>
      </c>
      <c r="B103" s="2">
        <f t="shared" si="1"/>
        <v>51.5</v>
      </c>
      <c r="C103" s="8">
        <f>C6-(C6/200)*97</f>
        <v>2432220.782</v>
      </c>
    </row>
    <row r="104" spans="1:3" ht="12.75">
      <c r="A104" s="3" t="s">
        <v>102</v>
      </c>
      <c r="B104" s="2">
        <f t="shared" si="1"/>
        <v>51</v>
      </c>
      <c r="C104" s="8">
        <f>C6-(C6/200)*98</f>
        <v>2408606.988</v>
      </c>
    </row>
    <row r="105" spans="1:3" ht="12.75">
      <c r="A105" s="9" t="s">
        <v>103</v>
      </c>
      <c r="B105" s="2">
        <f t="shared" si="1"/>
        <v>50.5</v>
      </c>
      <c r="C105" s="8">
        <f>C6-(C6/200)*99</f>
        <v>2384993.194</v>
      </c>
    </row>
    <row r="106" spans="1:3" s="6" customFormat="1" ht="12.75">
      <c r="A106" s="5" t="s">
        <v>104</v>
      </c>
      <c r="B106" s="4">
        <f t="shared" si="1"/>
        <v>50</v>
      </c>
      <c r="C106" s="7">
        <f>C6-(C6/200)*100</f>
        <v>2361379.4</v>
      </c>
    </row>
    <row r="107" spans="1:3" ht="12.75">
      <c r="A107" s="3" t="s">
        <v>105</v>
      </c>
      <c r="B107" s="2">
        <f t="shared" si="1"/>
        <v>49.5</v>
      </c>
      <c r="C107" s="8">
        <f>C6-(C6/200)*101</f>
        <v>2337765.606</v>
      </c>
    </row>
    <row r="108" spans="1:3" ht="12.75">
      <c r="A108" s="3" t="s">
        <v>106</v>
      </c>
      <c r="B108" s="2">
        <f t="shared" si="1"/>
        <v>49</v>
      </c>
      <c r="C108" s="8">
        <f>C6-(C6/200)*102</f>
        <v>2314151.812</v>
      </c>
    </row>
    <row r="109" spans="1:3" ht="12.75">
      <c r="A109" s="3" t="s">
        <v>107</v>
      </c>
      <c r="B109" s="2">
        <f t="shared" si="1"/>
        <v>48.5</v>
      </c>
      <c r="C109" s="8">
        <f>C6-(C6/200)*103</f>
        <v>2290538.018</v>
      </c>
    </row>
    <row r="110" spans="1:3" ht="12.75">
      <c r="A110" s="3" t="s">
        <v>108</v>
      </c>
      <c r="B110" s="2">
        <f t="shared" si="1"/>
        <v>48</v>
      </c>
      <c r="C110" s="8">
        <f>C6-(C6/200)*104</f>
        <v>2266924.224</v>
      </c>
    </row>
    <row r="111" spans="1:3" ht="12.75">
      <c r="A111" s="3" t="s">
        <v>109</v>
      </c>
      <c r="B111" s="2">
        <f t="shared" si="1"/>
        <v>47.5</v>
      </c>
      <c r="C111" s="8">
        <f>C6-(C6/200)*105</f>
        <v>2243310.43</v>
      </c>
    </row>
    <row r="112" spans="1:3" ht="12.75">
      <c r="A112" s="3" t="s">
        <v>110</v>
      </c>
      <c r="B112" s="2">
        <f t="shared" si="1"/>
        <v>47</v>
      </c>
      <c r="C112" s="8">
        <f>C6-(C6/200)*106</f>
        <v>2219696.636</v>
      </c>
    </row>
    <row r="113" spans="1:3" ht="12.75">
      <c r="A113" s="3" t="s">
        <v>111</v>
      </c>
      <c r="B113" s="2">
        <f t="shared" si="1"/>
        <v>46.5</v>
      </c>
      <c r="C113" s="8">
        <f>C6-(C6/200)*107</f>
        <v>2196082.842</v>
      </c>
    </row>
    <row r="114" spans="1:3" ht="12.75">
      <c r="A114" s="3" t="s">
        <v>112</v>
      </c>
      <c r="B114" s="2">
        <f t="shared" si="1"/>
        <v>46</v>
      </c>
      <c r="C114" s="8">
        <f>C6-(C6/200)*108</f>
        <v>2172469.048</v>
      </c>
    </row>
    <row r="115" spans="1:3" ht="12.75">
      <c r="A115" s="9" t="s">
        <v>113</v>
      </c>
      <c r="B115" s="2">
        <f t="shared" si="1"/>
        <v>45.5</v>
      </c>
      <c r="C115" s="8">
        <f>C6-(C6/200)*109</f>
        <v>2148855.254</v>
      </c>
    </row>
    <row r="116" spans="1:3" s="6" customFormat="1" ht="12.75">
      <c r="A116" s="5" t="s">
        <v>114</v>
      </c>
      <c r="B116" s="4">
        <f t="shared" si="1"/>
        <v>45</v>
      </c>
      <c r="C116" s="7">
        <f>C6-(C6/200)*110</f>
        <v>2125241.46</v>
      </c>
    </row>
    <row r="117" spans="1:3" ht="12.75">
      <c r="A117" s="3" t="s">
        <v>115</v>
      </c>
      <c r="B117" s="2">
        <f t="shared" si="1"/>
        <v>44.5</v>
      </c>
      <c r="C117" s="8">
        <f>C6-(C6/200)*111</f>
        <v>2101627.666</v>
      </c>
    </row>
    <row r="118" spans="1:3" ht="12.75">
      <c r="A118" s="3" t="s">
        <v>116</v>
      </c>
      <c r="B118" s="2">
        <f t="shared" si="1"/>
        <v>44</v>
      </c>
      <c r="C118" s="8">
        <f>C6-(C6/200)*112</f>
        <v>2078013.872</v>
      </c>
    </row>
    <row r="119" spans="1:3" ht="12.75">
      <c r="A119" s="3" t="s">
        <v>117</v>
      </c>
      <c r="B119" s="2">
        <f t="shared" si="1"/>
        <v>43.5</v>
      </c>
      <c r="C119" s="8">
        <f>C6-(C6/200)*113</f>
        <v>2054400.0780000002</v>
      </c>
    </row>
    <row r="120" spans="1:3" ht="12.75">
      <c r="A120" s="3" t="s">
        <v>118</v>
      </c>
      <c r="B120" s="2">
        <f t="shared" si="1"/>
        <v>43</v>
      </c>
      <c r="C120" s="8">
        <f>C6-(C6/200)*114</f>
        <v>2030786.284</v>
      </c>
    </row>
    <row r="121" spans="1:3" ht="12.75">
      <c r="A121" s="3" t="s">
        <v>119</v>
      </c>
      <c r="B121" s="2">
        <f t="shared" si="1"/>
        <v>42.5</v>
      </c>
      <c r="C121" s="8">
        <f>C6-(C6/200)*115</f>
        <v>2007172.4900000002</v>
      </c>
    </row>
    <row r="122" spans="1:3" ht="12.75">
      <c r="A122" s="3" t="s">
        <v>120</v>
      </c>
      <c r="B122" s="2">
        <f t="shared" si="1"/>
        <v>42</v>
      </c>
      <c r="C122" s="8">
        <f>C6-(C6/200)*116</f>
        <v>1983558.696</v>
      </c>
    </row>
    <row r="123" spans="1:3" ht="12.75">
      <c r="A123" s="3" t="s">
        <v>121</v>
      </c>
      <c r="B123" s="2">
        <f t="shared" si="1"/>
        <v>41.5</v>
      </c>
      <c r="C123" s="8">
        <f>C6-(C6/200)*117</f>
        <v>1959944.9020000002</v>
      </c>
    </row>
    <row r="124" spans="1:3" ht="12.75">
      <c r="A124" s="3" t="s">
        <v>122</v>
      </c>
      <c r="B124" s="2">
        <f t="shared" si="1"/>
        <v>41</v>
      </c>
      <c r="C124" s="8">
        <f>C6-(C6/200)*118</f>
        <v>1936331.108</v>
      </c>
    </row>
    <row r="125" spans="1:3" ht="12.75">
      <c r="A125" s="9" t="s">
        <v>123</v>
      </c>
      <c r="B125" s="2">
        <f t="shared" si="1"/>
        <v>40.5</v>
      </c>
      <c r="C125" s="8">
        <f>C6-(C6/200)*119</f>
        <v>1912717.3140000002</v>
      </c>
    </row>
    <row r="126" spans="1:3" s="6" customFormat="1" ht="12.75">
      <c r="A126" s="5" t="s">
        <v>124</v>
      </c>
      <c r="B126" s="4">
        <f t="shared" si="1"/>
        <v>40</v>
      </c>
      <c r="C126" s="7">
        <f>C6-(C6/200)*120</f>
        <v>1889103.52</v>
      </c>
    </row>
    <row r="127" spans="1:3" ht="12.75">
      <c r="A127" s="3" t="s">
        <v>125</v>
      </c>
      <c r="B127" s="2">
        <f t="shared" si="1"/>
        <v>39.5</v>
      </c>
      <c r="C127" s="8">
        <f>C6-(C6/200)*121</f>
        <v>1865489.7260000003</v>
      </c>
    </row>
    <row r="128" spans="1:3" ht="12.75">
      <c r="A128" s="3" t="s">
        <v>126</v>
      </c>
      <c r="B128" s="2">
        <f t="shared" si="1"/>
        <v>39</v>
      </c>
      <c r="C128" s="8">
        <f>C6-(C6/200)*122</f>
        <v>1841875.932</v>
      </c>
    </row>
    <row r="129" spans="1:3" ht="12.75">
      <c r="A129" s="3" t="s">
        <v>127</v>
      </c>
      <c r="B129" s="2">
        <f t="shared" si="1"/>
        <v>38.5</v>
      </c>
      <c r="C129" s="8">
        <f>C6-(C6/200)*123</f>
        <v>1818262.1380000003</v>
      </c>
    </row>
    <row r="130" spans="1:3" ht="12.75">
      <c r="A130" s="3" t="s">
        <v>128</v>
      </c>
      <c r="B130" s="2">
        <f t="shared" si="1"/>
        <v>38</v>
      </c>
      <c r="C130" s="8">
        <f>C6-(C6/200)*124</f>
        <v>1794648.344</v>
      </c>
    </row>
    <row r="131" spans="1:3" ht="12.75">
      <c r="A131" s="3" t="s">
        <v>129</v>
      </c>
      <c r="B131" s="2">
        <f t="shared" si="1"/>
        <v>37.5</v>
      </c>
      <c r="C131" s="8">
        <f>C6-(C6/200)*125</f>
        <v>1771034.5500000003</v>
      </c>
    </row>
    <row r="132" spans="1:3" ht="12.75">
      <c r="A132" s="3" t="s">
        <v>130</v>
      </c>
      <c r="B132" s="2">
        <f t="shared" si="1"/>
        <v>37</v>
      </c>
      <c r="C132" s="8">
        <f>C6-(C6/200)*126</f>
        <v>1747420.756</v>
      </c>
    </row>
    <row r="133" spans="1:3" ht="12.75">
      <c r="A133" s="3" t="s">
        <v>131</v>
      </c>
      <c r="B133" s="2">
        <f t="shared" si="1"/>
        <v>36.5</v>
      </c>
      <c r="C133" s="8">
        <f>C6-(C6/200)*127</f>
        <v>1723806.9620000003</v>
      </c>
    </row>
    <row r="134" spans="1:3" ht="12.75">
      <c r="A134" s="3" t="s">
        <v>132</v>
      </c>
      <c r="B134" s="2">
        <f t="shared" si="1"/>
        <v>36</v>
      </c>
      <c r="C134" s="8">
        <f>C6-(C6/200)*128</f>
        <v>1700193.168</v>
      </c>
    </row>
    <row r="135" spans="1:3" ht="12.75">
      <c r="A135" s="9" t="s">
        <v>133</v>
      </c>
      <c r="B135" s="2">
        <f t="shared" si="1"/>
        <v>35.5</v>
      </c>
      <c r="C135" s="8">
        <f>C6-(C6/200)*129</f>
        <v>1676579.3739999998</v>
      </c>
    </row>
    <row r="136" spans="1:3" s="6" customFormat="1" ht="12.75">
      <c r="A136" s="5" t="s">
        <v>134</v>
      </c>
      <c r="B136" s="4">
        <f aca="true" t="shared" si="2" ref="B136:B200">B135-0.5</f>
        <v>35</v>
      </c>
      <c r="C136" s="7">
        <f>C6-(C6/200)*130</f>
        <v>1652965.58</v>
      </c>
    </row>
    <row r="137" spans="1:3" ht="12.75">
      <c r="A137" s="3" t="s">
        <v>135</v>
      </c>
      <c r="B137" s="2">
        <f t="shared" si="2"/>
        <v>34.5</v>
      </c>
      <c r="C137" s="8">
        <f>C6-(C6/200)*131</f>
        <v>1629351.7859999998</v>
      </c>
    </row>
    <row r="138" spans="1:3" ht="12.75">
      <c r="A138" s="3" t="s">
        <v>136</v>
      </c>
      <c r="B138" s="2">
        <f t="shared" si="2"/>
        <v>34</v>
      </c>
      <c r="C138" s="8">
        <f>C6-(C6/200)*132</f>
        <v>1605737.992</v>
      </c>
    </row>
    <row r="139" spans="1:3" ht="12.75">
      <c r="A139" s="3" t="s">
        <v>137</v>
      </c>
      <c r="B139" s="2">
        <f t="shared" si="2"/>
        <v>33.5</v>
      </c>
      <c r="C139" s="8">
        <f>C6-(C6/200)*133</f>
        <v>1582124.1979999999</v>
      </c>
    </row>
    <row r="140" spans="1:3" ht="12.75">
      <c r="A140" s="3" t="s">
        <v>138</v>
      </c>
      <c r="B140" s="2">
        <f t="shared" si="2"/>
        <v>33</v>
      </c>
      <c r="C140" s="8">
        <f>C6-(C6/200)*134</f>
        <v>1558510.404</v>
      </c>
    </row>
    <row r="141" spans="1:3" ht="12.75">
      <c r="A141" s="3" t="s">
        <v>139</v>
      </c>
      <c r="B141" s="2">
        <f t="shared" si="2"/>
        <v>32.5</v>
      </c>
      <c r="C141" s="8">
        <f>C6-(C6/200)*135</f>
        <v>1534896.6099999999</v>
      </c>
    </row>
    <row r="142" spans="1:3" ht="12.75">
      <c r="A142" s="3" t="s">
        <v>140</v>
      </c>
      <c r="B142" s="2">
        <f t="shared" si="2"/>
        <v>32</v>
      </c>
      <c r="C142" s="8">
        <f>C6-(C6/200)*136</f>
        <v>1511282.816</v>
      </c>
    </row>
    <row r="143" spans="1:3" ht="12.75">
      <c r="A143" s="3" t="s">
        <v>141</v>
      </c>
      <c r="B143" s="2">
        <f t="shared" si="2"/>
        <v>31.5</v>
      </c>
      <c r="C143" s="8">
        <f>C6-(C6/200)*137</f>
        <v>1487669.0219999999</v>
      </c>
    </row>
    <row r="144" spans="1:3" ht="12.75">
      <c r="A144" s="3" t="s">
        <v>142</v>
      </c>
      <c r="B144" s="2">
        <f t="shared" si="2"/>
        <v>31</v>
      </c>
      <c r="C144" s="8">
        <f>C6-(C6/200)*138</f>
        <v>1464055.2280000001</v>
      </c>
    </row>
    <row r="145" spans="1:3" ht="12.75">
      <c r="A145" s="9" t="s">
        <v>143</v>
      </c>
      <c r="B145" s="2">
        <f t="shared" si="2"/>
        <v>30.5</v>
      </c>
      <c r="C145" s="8">
        <f>C6-(C6/200)*139</f>
        <v>1440441.434</v>
      </c>
    </row>
    <row r="146" spans="1:3" s="6" customFormat="1" ht="12.75">
      <c r="A146" s="5" t="s">
        <v>144</v>
      </c>
      <c r="B146" s="4">
        <f t="shared" si="2"/>
        <v>30</v>
      </c>
      <c r="C146" s="7">
        <f>C6-(C6/200)*140</f>
        <v>1416827.6400000001</v>
      </c>
    </row>
    <row r="147" spans="1:3" ht="12.75">
      <c r="A147" s="3" t="s">
        <v>145</v>
      </c>
      <c r="B147" s="2">
        <f t="shared" si="2"/>
        <v>29.5</v>
      </c>
      <c r="C147" s="8">
        <f>C6-(C6/200)*141</f>
        <v>1393213.846</v>
      </c>
    </row>
    <row r="148" spans="1:3" ht="12.75">
      <c r="A148" s="3" t="s">
        <v>146</v>
      </c>
      <c r="B148" s="2">
        <f t="shared" si="2"/>
        <v>29</v>
      </c>
      <c r="C148" s="8">
        <f>C6-(C6/200)*142</f>
        <v>1369600.0520000001</v>
      </c>
    </row>
    <row r="149" spans="1:3" ht="12.75">
      <c r="A149" s="3" t="s">
        <v>147</v>
      </c>
      <c r="B149" s="2">
        <f t="shared" si="2"/>
        <v>28.5</v>
      </c>
      <c r="C149" s="8">
        <f>C6-(C6/200)*143</f>
        <v>1345986.258</v>
      </c>
    </row>
    <row r="150" spans="1:3" ht="12.75">
      <c r="A150" s="3" t="s">
        <v>148</v>
      </c>
      <c r="B150" s="2">
        <f t="shared" si="2"/>
        <v>28</v>
      </c>
      <c r="C150" s="8">
        <f>C6-(C6/200)*144</f>
        <v>1322372.4640000002</v>
      </c>
    </row>
    <row r="151" spans="1:3" ht="12.75">
      <c r="A151" s="3" t="s">
        <v>149</v>
      </c>
      <c r="B151" s="2">
        <f t="shared" si="2"/>
        <v>27.5</v>
      </c>
      <c r="C151" s="8">
        <f>C6-(C6/200)*145</f>
        <v>1298758.67</v>
      </c>
    </row>
    <row r="152" spans="1:3" ht="12.75">
      <c r="A152" s="3" t="s">
        <v>150</v>
      </c>
      <c r="B152" s="2">
        <f t="shared" si="2"/>
        <v>27</v>
      </c>
      <c r="C152" s="8">
        <f>C6-(C6/200)*146</f>
        <v>1275144.8760000002</v>
      </c>
    </row>
    <row r="153" spans="1:3" ht="12.75">
      <c r="A153" s="3" t="s">
        <v>151</v>
      </c>
      <c r="B153" s="2">
        <f t="shared" si="2"/>
        <v>26.5</v>
      </c>
      <c r="C153" s="8">
        <f>C6-(C6/200)*147</f>
        <v>1251531.082</v>
      </c>
    </row>
    <row r="154" spans="1:3" ht="12.75">
      <c r="A154" s="3" t="s">
        <v>152</v>
      </c>
      <c r="B154" s="2">
        <f t="shared" si="2"/>
        <v>26</v>
      </c>
      <c r="C154" s="8">
        <f>C6-(C6/200)*148</f>
        <v>1227917.2880000002</v>
      </c>
    </row>
    <row r="155" spans="1:3" ht="12.75">
      <c r="A155" s="9" t="s">
        <v>153</v>
      </c>
      <c r="B155" s="2">
        <f t="shared" si="2"/>
        <v>25.5</v>
      </c>
      <c r="C155" s="8">
        <f>C6-(C6/200)*149</f>
        <v>1204303.494</v>
      </c>
    </row>
    <row r="156" spans="1:3" s="6" customFormat="1" ht="12.75">
      <c r="A156" s="5" t="s">
        <v>154</v>
      </c>
      <c r="B156" s="4">
        <f t="shared" si="2"/>
        <v>25</v>
      </c>
      <c r="C156" s="7">
        <f>C6-(C6/200)*150</f>
        <v>1180689.7000000002</v>
      </c>
    </row>
    <row r="157" spans="1:3" ht="12.75">
      <c r="A157" s="3" t="s">
        <v>155</v>
      </c>
      <c r="B157" s="2">
        <f t="shared" si="2"/>
        <v>24.5</v>
      </c>
      <c r="C157" s="8">
        <f>C6-(C6/200)*151</f>
        <v>1157075.906</v>
      </c>
    </row>
    <row r="158" spans="1:3" ht="12.75">
      <c r="A158" s="3" t="s">
        <v>156</v>
      </c>
      <c r="B158" s="2">
        <f t="shared" si="2"/>
        <v>24</v>
      </c>
      <c r="C158" s="8">
        <f>C6-(C6/200)*152</f>
        <v>1133462.1120000002</v>
      </c>
    </row>
    <row r="159" spans="1:3" ht="12.75">
      <c r="A159" s="3" t="s">
        <v>157</v>
      </c>
      <c r="B159" s="2">
        <f t="shared" si="2"/>
        <v>23.5</v>
      </c>
      <c r="C159" s="8">
        <f>C6-(C6/200)*153</f>
        <v>1109848.318</v>
      </c>
    </row>
    <row r="160" spans="1:3" ht="12.75">
      <c r="A160" s="3" t="s">
        <v>158</v>
      </c>
      <c r="B160" s="2">
        <f t="shared" si="2"/>
        <v>23</v>
      </c>
      <c r="C160" s="8">
        <f>C6-(C6/200)*154</f>
        <v>1086234.5240000002</v>
      </c>
    </row>
    <row r="161" spans="1:3" ht="12.75">
      <c r="A161" s="3" t="s">
        <v>159</v>
      </c>
      <c r="B161" s="2">
        <f t="shared" si="2"/>
        <v>22.5</v>
      </c>
      <c r="C161" s="8">
        <f>C6-(C6/200)*155</f>
        <v>1062620.73</v>
      </c>
    </row>
    <row r="162" spans="1:3" ht="12.75">
      <c r="A162" s="3" t="s">
        <v>160</v>
      </c>
      <c r="B162" s="2">
        <f t="shared" si="2"/>
        <v>22</v>
      </c>
      <c r="C162" s="8">
        <f>C6-(C6/200)*156</f>
        <v>1039006.9360000002</v>
      </c>
    </row>
    <row r="163" spans="1:3" ht="12.75">
      <c r="A163" s="3" t="s">
        <v>161</v>
      </c>
      <c r="B163" s="2">
        <f t="shared" si="2"/>
        <v>21.5</v>
      </c>
      <c r="C163" s="8">
        <f>C6-(C6/200)*157</f>
        <v>1015393.142</v>
      </c>
    </row>
    <row r="164" spans="1:3" ht="12.75">
      <c r="A164" s="3" t="s">
        <v>162</v>
      </c>
      <c r="B164" s="2">
        <f t="shared" si="2"/>
        <v>21</v>
      </c>
      <c r="C164" s="8">
        <f>C6-(C6/200)*158</f>
        <v>991779.3480000002</v>
      </c>
    </row>
    <row r="165" spans="1:3" ht="12.75">
      <c r="A165" s="9" t="s">
        <v>163</v>
      </c>
      <c r="B165" s="2">
        <f t="shared" si="2"/>
        <v>20.5</v>
      </c>
      <c r="C165" s="8">
        <f>C6-(C6/200)*159</f>
        <v>968165.554</v>
      </c>
    </row>
    <row r="166" spans="1:3" s="6" customFormat="1" ht="12.75">
      <c r="A166" s="5" t="s">
        <v>164</v>
      </c>
      <c r="B166" s="4">
        <f t="shared" si="2"/>
        <v>20</v>
      </c>
      <c r="C166" s="7">
        <f>C6-(C6/200)*160</f>
        <v>944551.7600000002</v>
      </c>
    </row>
    <row r="167" spans="1:3" ht="12.75">
      <c r="A167" s="3" t="s">
        <v>165</v>
      </c>
      <c r="B167" s="2">
        <f t="shared" si="2"/>
        <v>19.5</v>
      </c>
      <c r="C167" s="8">
        <f>C6-(C6/200)*161</f>
        <v>920937.966</v>
      </c>
    </row>
    <row r="168" spans="1:3" ht="12.75">
      <c r="A168" s="3" t="s">
        <v>166</v>
      </c>
      <c r="B168" s="2">
        <f t="shared" si="2"/>
        <v>19</v>
      </c>
      <c r="C168" s="8">
        <f>C6-(C6/200)*162</f>
        <v>897324.1720000003</v>
      </c>
    </row>
    <row r="169" spans="1:3" ht="12.75">
      <c r="A169" s="3" t="s">
        <v>167</v>
      </c>
      <c r="B169" s="2">
        <f t="shared" si="2"/>
        <v>18.5</v>
      </c>
      <c r="C169" s="8">
        <f>C6-(C6/200)*163</f>
        <v>873710.378</v>
      </c>
    </row>
    <row r="170" spans="1:3" ht="12.75">
      <c r="A170" s="3" t="s">
        <v>168</v>
      </c>
      <c r="B170" s="2">
        <f t="shared" si="2"/>
        <v>18</v>
      </c>
      <c r="C170" s="8">
        <f>C6-(C6/200)*164</f>
        <v>850096.5840000003</v>
      </c>
    </row>
    <row r="171" spans="1:3" ht="12.75">
      <c r="A171" s="3" t="s">
        <v>169</v>
      </c>
      <c r="B171" s="2">
        <f t="shared" si="2"/>
        <v>17.5</v>
      </c>
      <c r="C171" s="8">
        <f>C6-(C6/200)*165</f>
        <v>826482.79</v>
      </c>
    </row>
    <row r="172" spans="1:3" ht="12.75">
      <c r="A172" s="3" t="s">
        <v>170</v>
      </c>
      <c r="B172" s="2">
        <f t="shared" si="2"/>
        <v>17</v>
      </c>
      <c r="C172" s="8">
        <f>C6-(C6/200)*166</f>
        <v>802868.9960000003</v>
      </c>
    </row>
    <row r="173" spans="1:3" ht="12.75">
      <c r="A173" s="3" t="s">
        <v>171</v>
      </c>
      <c r="B173" s="2">
        <f t="shared" si="2"/>
        <v>16.5</v>
      </c>
      <c r="C173" s="8">
        <f>C6-(C6/200)*167</f>
        <v>779255.202</v>
      </c>
    </row>
    <row r="174" spans="1:3" ht="12.75">
      <c r="A174" s="3" t="s">
        <v>172</v>
      </c>
      <c r="B174" s="2">
        <f t="shared" si="2"/>
        <v>16</v>
      </c>
      <c r="C174" s="8">
        <f>C6-(C6/200)*168</f>
        <v>755641.4080000003</v>
      </c>
    </row>
    <row r="175" spans="1:3" ht="12.75">
      <c r="A175" s="9" t="s">
        <v>173</v>
      </c>
      <c r="B175" s="2">
        <f t="shared" si="2"/>
        <v>15.5</v>
      </c>
      <c r="C175" s="8">
        <f>C6-(C6/200)*169</f>
        <v>732027.6140000001</v>
      </c>
    </row>
    <row r="176" spans="1:3" s="6" customFormat="1" ht="12.75">
      <c r="A176" s="5" t="s">
        <v>174</v>
      </c>
      <c r="B176" s="4">
        <f t="shared" si="2"/>
        <v>15</v>
      </c>
      <c r="C176" s="7">
        <f>C6-(C6/200)*170</f>
        <v>708413.8200000003</v>
      </c>
    </row>
    <row r="177" spans="1:3" ht="12.75">
      <c r="A177" s="3" t="s">
        <v>175</v>
      </c>
      <c r="B177" s="2">
        <f t="shared" si="2"/>
        <v>14.5</v>
      </c>
      <c r="C177" s="8">
        <f>C6-(C6/200)*171</f>
        <v>684800.0260000001</v>
      </c>
    </row>
    <row r="178" spans="1:3" ht="12.75">
      <c r="A178" s="3" t="s">
        <v>176</v>
      </c>
      <c r="B178" s="2">
        <f t="shared" si="2"/>
        <v>14</v>
      </c>
      <c r="C178" s="8">
        <f>C6-(C6/200)*172</f>
        <v>661186.2320000003</v>
      </c>
    </row>
    <row r="179" spans="1:3" ht="12.75">
      <c r="A179" s="3" t="s">
        <v>177</v>
      </c>
      <c r="B179" s="2">
        <f t="shared" si="2"/>
        <v>13.5</v>
      </c>
      <c r="C179" s="8">
        <f>C6-(C6/200)*173</f>
        <v>637572.4380000001</v>
      </c>
    </row>
    <row r="180" spans="1:3" ht="12.75">
      <c r="A180" s="3" t="s">
        <v>178</v>
      </c>
      <c r="B180" s="2">
        <f t="shared" si="2"/>
        <v>13</v>
      </c>
      <c r="C180" s="8">
        <f>C6-(C6/200)*174</f>
        <v>613958.6440000003</v>
      </c>
    </row>
    <row r="181" spans="1:3" ht="12.75">
      <c r="A181" s="3" t="s">
        <v>179</v>
      </c>
      <c r="B181" s="2">
        <f t="shared" si="2"/>
        <v>12.5</v>
      </c>
      <c r="C181" s="8">
        <f>C6-(C6/200)*175</f>
        <v>590344.8500000001</v>
      </c>
    </row>
    <row r="182" spans="1:3" ht="12.75">
      <c r="A182" s="3" t="s">
        <v>180</v>
      </c>
      <c r="B182" s="2">
        <f t="shared" si="2"/>
        <v>12</v>
      </c>
      <c r="C182" s="8">
        <f>C6-(C6/200)*176</f>
        <v>566731.0560000003</v>
      </c>
    </row>
    <row r="183" spans="1:3" ht="12.75">
      <c r="A183" s="3" t="s">
        <v>181</v>
      </c>
      <c r="B183" s="2">
        <f t="shared" si="2"/>
        <v>11.5</v>
      </c>
      <c r="C183" s="8">
        <f>C6-(C6/200)*177</f>
        <v>543117.2620000001</v>
      </c>
    </row>
    <row r="184" spans="1:3" ht="12.75">
      <c r="A184" s="3" t="s">
        <v>182</v>
      </c>
      <c r="B184" s="2">
        <f t="shared" si="2"/>
        <v>11</v>
      </c>
      <c r="C184" s="8">
        <f>C6-(C6/200)*178</f>
        <v>519503.46800000034</v>
      </c>
    </row>
    <row r="185" spans="1:3" ht="12.75">
      <c r="A185" s="9" t="s">
        <v>183</v>
      </c>
      <c r="B185" s="2">
        <f t="shared" si="2"/>
        <v>10.5</v>
      </c>
      <c r="C185" s="8">
        <f>C6-(C6/200)*179</f>
        <v>495889.6740000006</v>
      </c>
    </row>
    <row r="186" spans="1:3" s="6" customFormat="1" ht="12.75">
      <c r="A186" s="5" t="s">
        <v>184</v>
      </c>
      <c r="B186" s="4">
        <f t="shared" si="2"/>
        <v>10</v>
      </c>
      <c r="C186" s="7">
        <f>C6-(C6/200)*180</f>
        <v>472275.8799999999</v>
      </c>
    </row>
    <row r="187" spans="1:3" ht="12.75">
      <c r="A187" s="3" t="s">
        <v>185</v>
      </c>
      <c r="B187" s="2">
        <f t="shared" si="2"/>
        <v>9.5</v>
      </c>
      <c r="C187" s="8">
        <f>C6-(C6/200)*181</f>
        <v>448662.0860000001</v>
      </c>
    </row>
    <row r="188" spans="1:3" ht="12.75">
      <c r="A188" s="3" t="s">
        <v>186</v>
      </c>
      <c r="B188" s="2">
        <f t="shared" si="2"/>
        <v>9</v>
      </c>
      <c r="C188" s="8">
        <f>C6-(C6/200)*182</f>
        <v>425048.29200000037</v>
      </c>
    </row>
    <row r="189" spans="1:3" ht="12.75">
      <c r="A189" s="3" t="s">
        <v>187</v>
      </c>
      <c r="B189" s="2">
        <f t="shared" si="2"/>
        <v>8.5</v>
      </c>
      <c r="C189" s="8">
        <f>C6-(C6/200)*183</f>
        <v>401434.4980000006</v>
      </c>
    </row>
    <row r="190" spans="1:3" ht="12.75">
      <c r="A190" s="3" t="s">
        <v>188</v>
      </c>
      <c r="B190" s="2">
        <f t="shared" si="2"/>
        <v>8</v>
      </c>
      <c r="C190" s="8">
        <f>C6-(C6/200)*184</f>
        <v>377820.7039999999</v>
      </c>
    </row>
    <row r="191" spans="1:3" ht="12.75">
      <c r="A191" s="3" t="s">
        <v>189</v>
      </c>
      <c r="B191" s="2">
        <f t="shared" si="2"/>
        <v>7.5</v>
      </c>
      <c r="C191" s="8">
        <f>C6-(C6/200)*185</f>
        <v>354206.91000000015</v>
      </c>
    </row>
    <row r="192" spans="1:3" ht="12.75">
      <c r="A192" s="3" t="s">
        <v>190</v>
      </c>
      <c r="B192" s="2">
        <f t="shared" si="2"/>
        <v>7</v>
      </c>
      <c r="C192" s="8">
        <f>C6-(C6/200)*186</f>
        <v>330593.1160000004</v>
      </c>
    </row>
    <row r="193" spans="1:3" ht="12.75">
      <c r="A193" s="3" t="s">
        <v>191</v>
      </c>
      <c r="B193" s="2">
        <f t="shared" si="2"/>
        <v>6.5</v>
      </c>
      <c r="C193" s="8">
        <f>C6-(C6/200)*187</f>
        <v>306979.3220000006</v>
      </c>
    </row>
    <row r="194" spans="1:3" ht="12.75">
      <c r="A194" s="3" t="s">
        <v>192</v>
      </c>
      <c r="B194" s="2">
        <f t="shared" si="2"/>
        <v>6</v>
      </c>
      <c r="C194" s="8">
        <f>C6-(C6/200)*188</f>
        <v>283365.52799999993</v>
      </c>
    </row>
    <row r="195" spans="1:3" ht="12.75">
      <c r="A195" s="9" t="s">
        <v>193</v>
      </c>
      <c r="B195" s="2">
        <f t="shared" si="2"/>
        <v>5.5</v>
      </c>
      <c r="C195" s="8">
        <f>C6-(C6/200)*189</f>
        <v>259751.73400000017</v>
      </c>
    </row>
    <row r="196" spans="1:3" s="6" customFormat="1" ht="12.75">
      <c r="A196" s="5" t="s">
        <v>194</v>
      </c>
      <c r="B196" s="4">
        <f t="shared" si="2"/>
        <v>5</v>
      </c>
      <c r="C196" s="7">
        <f>C6-(C6/200)*190</f>
        <v>236137.9400000004</v>
      </c>
    </row>
    <row r="197" spans="1:3" ht="12.75">
      <c r="A197" s="3" t="s">
        <v>195</v>
      </c>
      <c r="B197" s="2">
        <f t="shared" si="2"/>
        <v>4.5</v>
      </c>
      <c r="C197" s="8">
        <f>C6-(C6/200)*191</f>
        <v>212524.14600000065</v>
      </c>
    </row>
    <row r="198" spans="1:3" ht="12.75">
      <c r="A198" s="3" t="s">
        <v>196</v>
      </c>
      <c r="B198" s="2">
        <f t="shared" si="2"/>
        <v>4</v>
      </c>
      <c r="C198" s="8">
        <f>C6-(C6/200)*192</f>
        <v>188910.35199999996</v>
      </c>
    </row>
    <row r="199" spans="1:3" ht="12.75">
      <c r="A199" s="3" t="s">
        <v>197</v>
      </c>
      <c r="B199" s="2">
        <f t="shared" si="2"/>
        <v>3.5</v>
      </c>
      <c r="C199" s="8">
        <f>C6-(C6/200)*193</f>
        <v>165296.5580000002</v>
      </c>
    </row>
    <row r="200" spans="1:3" ht="12.75">
      <c r="A200" s="3" t="s">
        <v>198</v>
      </c>
      <c r="B200" s="2">
        <f t="shared" si="2"/>
        <v>3</v>
      </c>
      <c r="C200" s="8">
        <f>C6-(C6/200)*194</f>
        <v>141682.76400000043</v>
      </c>
    </row>
    <row r="201" spans="1:3" ht="12.75">
      <c r="A201" s="3" t="s">
        <v>199</v>
      </c>
      <c r="B201" s="2">
        <f aca="true" t="shared" si="3" ref="B201:B206">B200-0.5</f>
        <v>2.5</v>
      </c>
      <c r="C201" s="8">
        <f>C6-(C6/200)*195</f>
        <v>118068.96999999974</v>
      </c>
    </row>
    <row r="202" spans="1:3" ht="12.75">
      <c r="A202" s="3" t="s">
        <v>200</v>
      </c>
      <c r="B202" s="2">
        <f t="shared" si="3"/>
        <v>2</v>
      </c>
      <c r="C202" s="8">
        <f>C6-(C6/200)*196</f>
        <v>94455.17599999998</v>
      </c>
    </row>
    <row r="203" spans="1:3" ht="12.75">
      <c r="A203" s="3" t="s">
        <v>201</v>
      </c>
      <c r="B203" s="2">
        <f t="shared" si="3"/>
        <v>1.5</v>
      </c>
      <c r="C203" s="8">
        <f>C6-(C6/200)*197</f>
        <v>70841.38200000022</v>
      </c>
    </row>
    <row r="204" spans="1:3" ht="12.75">
      <c r="A204" s="3" t="s">
        <v>202</v>
      </c>
      <c r="B204" s="2">
        <f t="shared" si="3"/>
        <v>1</v>
      </c>
      <c r="C204" s="8">
        <f>C6-(C6/200)*198</f>
        <v>47227.588000000454</v>
      </c>
    </row>
    <row r="205" spans="1:3" ht="12.75">
      <c r="A205" s="9" t="s">
        <v>203</v>
      </c>
      <c r="B205" s="2">
        <f t="shared" si="3"/>
        <v>0.5</v>
      </c>
      <c r="C205" s="8">
        <f>C6-(C6/200)*199</f>
        <v>23613.79399999976</v>
      </c>
    </row>
    <row r="206" spans="1:3" s="6" customFormat="1" ht="12.75">
      <c r="A206" s="5" t="s">
        <v>194</v>
      </c>
      <c r="B206" s="4">
        <f t="shared" si="3"/>
        <v>0</v>
      </c>
      <c r="C206" s="7">
        <f>C6-(C6/200)*200</f>
        <v>0</v>
      </c>
    </row>
  </sheetData>
  <sheetProtection/>
  <mergeCells count="4">
    <mergeCell ref="A1:C1"/>
    <mergeCell ref="A2:C2"/>
    <mergeCell ref="A4:A5"/>
    <mergeCell ref="B4:B5"/>
  </mergeCells>
  <printOptions horizontalCentered="1"/>
  <pageMargins left="0.3937007874015748" right="0.3937007874015748" top="0.984251968503937" bottom="1.5748031496062993" header="0.5118110236220472" footer="0.5905511811023623"/>
  <pageSetup horizontalDpi="600" verticalDpi="600" orientation="portrait" paperSize="9" scale="90" r:id="rId1"/>
  <headerFooter alignWithMargins="0">
    <oddFooter>&amp;LМ.П.  ________________ Фамилия И.О.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Машуля</dc:creator>
  <cp:keywords/>
  <dc:description/>
  <cp:lastModifiedBy>Admin</cp:lastModifiedBy>
  <cp:lastPrinted>2015-07-24T09:20:54Z</cp:lastPrinted>
  <dcterms:created xsi:type="dcterms:W3CDTF">2007-06-22T14:20:14Z</dcterms:created>
  <dcterms:modified xsi:type="dcterms:W3CDTF">2015-07-24T09:47:48Z</dcterms:modified>
  <cp:category/>
  <cp:version/>
  <cp:contentType/>
  <cp:contentStatus/>
</cp:coreProperties>
</file>